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810"/>
  <workbookPr autoCompressPictures="0"/>
  <mc:AlternateContent xmlns:mc="http://schemas.openxmlformats.org/markup-compatibility/2006">
    <mc:Choice Requires="x15">
      <x15ac:absPath xmlns:x15ac="http://schemas.microsoft.com/office/spreadsheetml/2010/11/ac" url="/Users/kent/Desktop/spreadsheets/"/>
    </mc:Choice>
  </mc:AlternateContent>
  <xr:revisionPtr revIDLastSave="0" documentId="13_ncr:1_{020EF6D4-6A45-1F4F-B427-853916CDFE62}" xr6:coauthVersionLast="45" xr6:coauthVersionMax="45" xr10:uidLastSave="{00000000-0000-0000-0000-000000000000}"/>
  <bookViews>
    <workbookView xWindow="11460" yWindow="2320" windowWidth="28800" windowHeight="17600" tabRatio="50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17" i="1" l="1"/>
  <c r="E17" i="1"/>
  <c r="E11" i="1" l="1"/>
  <c r="I19" i="1"/>
  <c r="I21" i="1"/>
  <c r="E21" i="1"/>
  <c r="G12" i="1"/>
  <c r="H12" i="1" s="1"/>
  <c r="I12" i="1" s="1"/>
  <c r="G13" i="1"/>
  <c r="H13" i="1" s="1"/>
  <c r="I13" i="1" s="1"/>
  <c r="G14" i="1"/>
  <c r="G15" i="1"/>
  <c r="G11" i="1"/>
  <c r="C12" i="1"/>
  <c r="D12" i="1" s="1"/>
  <c r="E12" i="1" s="1"/>
  <c r="C13" i="1"/>
  <c r="C14" i="1"/>
  <c r="C15" i="1"/>
  <c r="C11" i="1"/>
  <c r="D11" i="1" s="1"/>
  <c r="H11" i="1"/>
  <c r="I11" i="1"/>
  <c r="H14" i="1"/>
  <c r="I14" i="1"/>
  <c r="H15" i="1"/>
  <c r="I15" i="1"/>
  <c r="D13" i="1"/>
  <c r="E13" i="1" s="1"/>
  <c r="D14" i="1"/>
  <c r="E14" i="1"/>
  <c r="D15" i="1"/>
  <c r="E15" i="1" s="1"/>
  <c r="E19" i="1"/>
  <c r="E16" i="1" l="1"/>
  <c r="E18" i="1" s="1"/>
  <c r="E20" i="1" s="1"/>
  <c r="E22" i="1" s="1"/>
  <c r="E23" i="1" s="1"/>
  <c r="E24" i="1" s="1"/>
  <c r="E25" i="1" s="1"/>
  <c r="I16" i="1"/>
  <c r="I18" i="1" s="1"/>
  <c r="I20" i="1" s="1"/>
  <c r="I22" i="1" s="1"/>
  <c r="I23" i="1" s="1"/>
  <c r="I24" i="1" s="1"/>
  <c r="I25" i="1" s="1"/>
</calcChain>
</file>

<file path=xl/sharedStrings.xml><?xml version="1.0" encoding="utf-8"?>
<sst xmlns="http://schemas.openxmlformats.org/spreadsheetml/2006/main" count="26" uniqueCount="23">
  <si>
    <t>Mineral</t>
  </si>
  <si>
    <t>%</t>
  </si>
  <si>
    <t>Zinc</t>
  </si>
  <si>
    <t>Running cost per day</t>
  </si>
  <si>
    <t>Income per day</t>
  </si>
  <si>
    <t>Lifeof mine</t>
  </si>
  <si>
    <t>x 1000 (for kg)</t>
  </si>
  <si>
    <t>Income over life of mine</t>
  </si>
  <si>
    <t>Gross profit per day</t>
  </si>
  <si>
    <t>Restoration cost</t>
  </si>
  <si>
    <t>Net profit over life of mine</t>
  </si>
  <si>
    <t>Minus start up costs</t>
  </si>
  <si>
    <t>Area 2</t>
    <phoneticPr fontId="1" type="noConversion"/>
  </si>
  <si>
    <t>Area 1</t>
    <phoneticPr fontId="1" type="noConversion"/>
  </si>
  <si>
    <t>Gold</t>
    <phoneticPr fontId="1" type="noConversion"/>
  </si>
  <si>
    <t>Silver</t>
    <phoneticPr fontId="1" type="noConversion"/>
  </si>
  <si>
    <t>Copper</t>
    <phoneticPr fontId="1" type="noConversion"/>
  </si>
  <si>
    <t>Lead</t>
    <phoneticPr fontId="1" type="noConversion"/>
  </si>
  <si>
    <t>$ cost</t>
    <phoneticPr fontId="1" type="noConversion"/>
  </si>
  <si>
    <t>Ext rate 5200 t</t>
  </si>
  <si>
    <t>Ext rate 4700 t</t>
  </si>
  <si>
    <t>per year</t>
  </si>
  <si>
    <t>per km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</si>
</sst>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family val="2"/>
      <scheme val="minor"/>
    </font>
    <font>
      <sz val="8"/>
      <name val="Verdana"/>
    </font>
    <font>
      <b/>
      <sz val="12"/>
      <color indexed="8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Font="1"/>
    <xf numFmtId="0" fontId="2" fillId="0" borderId="0" xfId="0" applyFont="1"/>
    <xf numFmtId="0" fontId="2" fillId="0" borderId="0" xfId="0" applyNumberFormat="1" applyFont="1"/>
    <xf numFmtId="0" fontId="0" fillId="0" borderId="0" xfId="0" applyNumberFormat="1"/>
    <xf numFmtId="0" fontId="0" fillId="0" borderId="0" xfId="0" applyNumberFormat="1" applyFont="1"/>
    <xf numFmtId="4" fontId="0" fillId="0" borderId="0" xfId="0" applyNumberFormat="1"/>
    <xf numFmtId="3" fontId="0" fillId="0" borderId="0" xfId="0" applyNumberFormat="1" applyFont="1"/>
    <xf numFmtId="3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121920</xdr:colOff>
      <xdr:row>6</xdr:row>
      <xdr:rowOff>121725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7A4C7F8-2651-2049-80A2-DEA105EC18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7772400" cy="13409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9:I26"/>
  <sheetViews>
    <sheetView tabSelected="1" showRuler="0" zoomScale="125" zoomScaleNormal="125" zoomScalePageLayoutView="125" workbookViewId="0">
      <selection activeCell="D11" sqref="D11"/>
    </sheetView>
  </sheetViews>
  <sheetFormatPr baseColWidth="10" defaultRowHeight="16" x14ac:dyDescent="0.2"/>
  <cols>
    <col min="1" max="1" width="21.6640625" customWidth="1"/>
    <col min="2" max="2" width="10.83203125" style="4"/>
    <col min="3" max="4" width="14" style="4" customWidth="1"/>
    <col min="5" max="5" width="16.33203125" style="1" bestFit="1" customWidth="1"/>
    <col min="7" max="7" width="12.6640625" customWidth="1"/>
    <col min="8" max="8" width="13.1640625" customWidth="1"/>
    <col min="9" max="9" width="16.33203125" style="1" bestFit="1" customWidth="1"/>
  </cols>
  <sheetData>
    <row r="9" spans="1:9" x14ac:dyDescent="0.2">
      <c r="B9" s="3" t="s">
        <v>13</v>
      </c>
      <c r="F9" s="2" t="s">
        <v>12</v>
      </c>
    </row>
    <row r="10" spans="1:9" x14ac:dyDescent="0.2">
      <c r="A10" t="s">
        <v>0</v>
      </c>
      <c r="B10" s="4" t="s">
        <v>1</v>
      </c>
      <c r="C10" s="4" t="s">
        <v>19</v>
      </c>
      <c r="D10" s="4" t="s">
        <v>6</v>
      </c>
      <c r="E10" t="s">
        <v>18</v>
      </c>
      <c r="F10" t="s">
        <v>1</v>
      </c>
      <c r="G10" t="s">
        <v>20</v>
      </c>
      <c r="H10" t="s">
        <v>6</v>
      </c>
      <c r="I10" t="s">
        <v>18</v>
      </c>
    </row>
    <row r="11" spans="1:9" s="1" customFormat="1" x14ac:dyDescent="0.2">
      <c r="A11" t="s">
        <v>14</v>
      </c>
      <c r="B11" s="5">
        <v>5.9999999999999995E-4</v>
      </c>
      <c r="C11" s="5">
        <f>B11/100*5200</f>
        <v>3.1199999999999995E-2</v>
      </c>
      <c r="D11" s="5">
        <f>C11*1000</f>
        <v>31.199999999999996</v>
      </c>
      <c r="E11" s="1">
        <f>D11*43000</f>
        <v>1341599.9999999998</v>
      </c>
      <c r="F11" s="1">
        <v>5.0000000000000001E-4</v>
      </c>
      <c r="G11" s="1">
        <f>F11/100*4700</f>
        <v>2.3500000000000004E-2</v>
      </c>
      <c r="H11" s="1">
        <f>G11*1000</f>
        <v>23.500000000000004</v>
      </c>
      <c r="I11" s="1">
        <f>H11*43000</f>
        <v>1010500.0000000001</v>
      </c>
    </row>
    <row r="12" spans="1:9" x14ac:dyDescent="0.2">
      <c r="A12" t="s">
        <v>15</v>
      </c>
      <c r="B12" s="4">
        <v>0.01</v>
      </c>
      <c r="C12" s="5">
        <f t="shared" ref="C12:C15" si="0">B12/100*5200</f>
        <v>0.52</v>
      </c>
      <c r="D12" s="5">
        <f t="shared" ref="D12:D15" si="1">C12*1000</f>
        <v>520</v>
      </c>
      <c r="E12" s="1">
        <f>D12*650</f>
        <v>338000</v>
      </c>
      <c r="F12">
        <v>7.0000000000000007E-2</v>
      </c>
      <c r="G12" s="1">
        <f t="shared" ref="G12:G15" si="2">F12/100*4700</f>
        <v>3.2900000000000005</v>
      </c>
      <c r="H12" s="1">
        <f t="shared" ref="H12:H15" si="3">G12*1000</f>
        <v>3290.0000000000005</v>
      </c>
      <c r="I12" s="1">
        <f>H12*650</f>
        <v>2138500.0000000005</v>
      </c>
    </row>
    <row r="13" spans="1:9" x14ac:dyDescent="0.2">
      <c r="A13" t="s">
        <v>16</v>
      </c>
      <c r="B13" s="4">
        <v>0.9</v>
      </c>
      <c r="C13" s="5">
        <f t="shared" si="0"/>
        <v>46.800000000000004</v>
      </c>
      <c r="D13" s="5">
        <f t="shared" si="1"/>
        <v>46800.000000000007</v>
      </c>
      <c r="E13" s="1">
        <f>D13*4.7</f>
        <v>219960.00000000003</v>
      </c>
      <c r="F13">
        <v>0</v>
      </c>
      <c r="G13" s="1">
        <f t="shared" si="2"/>
        <v>0</v>
      </c>
      <c r="H13" s="1">
        <f t="shared" si="3"/>
        <v>0</v>
      </c>
      <c r="I13" s="1">
        <f>H13*4.7</f>
        <v>0</v>
      </c>
    </row>
    <row r="14" spans="1:9" x14ac:dyDescent="0.2">
      <c r="A14" t="s">
        <v>17</v>
      </c>
      <c r="B14" s="4">
        <v>0</v>
      </c>
      <c r="C14" s="5">
        <f t="shared" si="0"/>
        <v>0</v>
      </c>
      <c r="D14" s="5">
        <f t="shared" si="1"/>
        <v>0</v>
      </c>
      <c r="E14" s="1">
        <f>D14*1.8</f>
        <v>0</v>
      </c>
      <c r="F14">
        <v>3</v>
      </c>
      <c r="G14" s="1">
        <f t="shared" si="2"/>
        <v>141</v>
      </c>
      <c r="H14" s="1">
        <f t="shared" si="3"/>
        <v>141000</v>
      </c>
      <c r="I14" s="1">
        <f>H14*1.8</f>
        <v>253800</v>
      </c>
    </row>
    <row r="15" spans="1:9" x14ac:dyDescent="0.2">
      <c r="A15" t="s">
        <v>2</v>
      </c>
      <c r="B15" s="4">
        <v>5</v>
      </c>
      <c r="C15" s="5">
        <f t="shared" si="0"/>
        <v>260</v>
      </c>
      <c r="D15" s="5">
        <f t="shared" si="1"/>
        <v>260000</v>
      </c>
      <c r="E15" s="1">
        <f>D15*2.15</f>
        <v>559000</v>
      </c>
      <c r="F15">
        <v>2.5</v>
      </c>
      <c r="G15" s="1">
        <f t="shared" si="2"/>
        <v>117.5</v>
      </c>
      <c r="H15" s="1">
        <f t="shared" si="3"/>
        <v>117500</v>
      </c>
      <c r="I15" s="1">
        <f>H15*2.15</f>
        <v>252625</v>
      </c>
    </row>
    <row r="16" spans="1:9" x14ac:dyDescent="0.2">
      <c r="A16" t="s">
        <v>4</v>
      </c>
      <c r="E16" s="1">
        <f>SUM(E11:E15)</f>
        <v>2458560</v>
      </c>
      <c r="I16" s="1">
        <f>SUM(I11:I15)</f>
        <v>3655425.0000000005</v>
      </c>
    </row>
    <row r="17" spans="1:9" x14ac:dyDescent="0.2">
      <c r="A17" t="s">
        <v>3</v>
      </c>
      <c r="E17" s="1">
        <f>100*5200</f>
        <v>520000</v>
      </c>
      <c r="I17" s="1">
        <f>115 *4700</f>
        <v>540500</v>
      </c>
    </row>
    <row r="18" spans="1:9" x14ac:dyDescent="0.2">
      <c r="A18" t="s">
        <v>8</v>
      </c>
      <c r="E18" s="1">
        <f>E16-E17</f>
        <v>1938560</v>
      </c>
      <c r="I18" s="1">
        <f>I16-I17</f>
        <v>3114925.0000000005</v>
      </c>
    </row>
    <row r="19" spans="1:9" s="1" customFormat="1" x14ac:dyDescent="0.2">
      <c r="A19" s="1" t="s">
        <v>5</v>
      </c>
      <c r="B19" s="5"/>
      <c r="C19" s="5"/>
      <c r="D19" s="5"/>
      <c r="E19" s="1">
        <f>365 * 15</f>
        <v>5475</v>
      </c>
      <c r="I19" s="1">
        <f>365*10</f>
        <v>3650</v>
      </c>
    </row>
    <row r="20" spans="1:9" x14ac:dyDescent="0.2">
      <c r="A20" s="1" t="s">
        <v>7</v>
      </c>
      <c r="E20" s="1">
        <f>E18*E19</f>
        <v>10613616000</v>
      </c>
      <c r="I20" s="1">
        <f>I18*I19</f>
        <v>11369476250.000002</v>
      </c>
    </row>
    <row r="21" spans="1:9" x14ac:dyDescent="0.2">
      <c r="A21" t="s">
        <v>9</v>
      </c>
      <c r="E21" s="1">
        <f>1200000*20</f>
        <v>24000000</v>
      </c>
      <c r="I21" s="1">
        <f>3100000*10</f>
        <v>31000000</v>
      </c>
    </row>
    <row r="22" spans="1:9" x14ac:dyDescent="0.2">
      <c r="A22" t="s">
        <v>10</v>
      </c>
      <c r="E22" s="1">
        <f>E20-E21</f>
        <v>10589616000</v>
      </c>
      <c r="I22" s="1">
        <f>I20-I21</f>
        <v>11338476250.000002</v>
      </c>
    </row>
    <row r="23" spans="1:9" x14ac:dyDescent="0.2">
      <c r="A23" t="s">
        <v>11</v>
      </c>
      <c r="D23" s="6"/>
      <c r="E23" s="7">
        <f>E22-40000000</f>
        <v>10549616000</v>
      </c>
      <c r="F23" s="8"/>
      <c r="G23" s="8"/>
      <c r="H23" s="8"/>
      <c r="I23" s="7">
        <f>I22-50000000</f>
        <v>11288476250.000002</v>
      </c>
    </row>
    <row r="24" spans="1:9" x14ac:dyDescent="0.2">
      <c r="A24" t="s">
        <v>21</v>
      </c>
      <c r="E24" s="7">
        <f>E23/15</f>
        <v>703307733.33333337</v>
      </c>
      <c r="F24" s="8"/>
      <c r="G24" s="8"/>
      <c r="H24" s="8"/>
      <c r="I24" s="7">
        <f>I23/10</f>
        <v>1128847625.0000002</v>
      </c>
    </row>
    <row r="25" spans="1:9" x14ac:dyDescent="0.2">
      <c r="A25" t="s">
        <v>22</v>
      </c>
      <c r="E25" s="7">
        <f>E24/20</f>
        <v>35165386.666666672</v>
      </c>
      <c r="F25" s="8"/>
      <c r="G25" s="8"/>
      <c r="H25" s="8"/>
      <c r="I25" s="7">
        <f>I24/10</f>
        <v>112884762.50000003</v>
      </c>
    </row>
    <row r="26" spans="1:9" x14ac:dyDescent="0.2">
      <c r="E26" s="7"/>
      <c r="F26" s="8"/>
      <c r="G26" s="8"/>
      <c r="H26" s="8"/>
      <c r="I26" s="7"/>
    </row>
  </sheetData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Biozone Writing Team</cp:lastModifiedBy>
  <dcterms:created xsi:type="dcterms:W3CDTF">2016-07-25T09:28:51Z</dcterms:created>
  <dcterms:modified xsi:type="dcterms:W3CDTF">2020-08-18T00:03:18Z</dcterms:modified>
</cp:coreProperties>
</file>